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904"/>
  <workbookPr/>
  <mc:AlternateContent xmlns:mc="http://schemas.openxmlformats.org/markup-compatibility/2006">
    <mc:Choice Requires="x15">
      <x15ac:absPath xmlns:x15ac="http://schemas.microsoft.com/office/spreadsheetml/2010/11/ac" url="D:\TempUserProfiles\NetworkService\AppData\Local\Temp\OICE_16_974FA576_32C1D314_2DD9\"/>
    </mc:Choice>
  </mc:AlternateContent>
  <xr:revisionPtr revIDLastSave="0" documentId="8_{50F2BBF7-1885-4E5C-851B-A45938038ED0}" xr6:coauthVersionLast="37" xr6:coauthVersionMax="37" xr10:uidLastSave="{00000000-0000-0000-0000-000000000000}"/>
  <bookViews>
    <workbookView xWindow="9165" yWindow="315" windowWidth="28305" windowHeight="20295" xr2:uid="{00000000-000D-0000-FFFF-FFFF00000000}"/>
  </bookViews>
  <sheets>
    <sheet name="Budget Form" sheetId="1" r:id="rId1"/>
    <sheet name="F 2 F worksheet" sheetId="2" r:id="rId2"/>
    <sheet name="CSC worksheet" sheetId="4" r:id="rId3"/>
  </sheets>
  <definedNames>
    <definedName name="_xlnm.Print_Area" localSheetId="0">'Budget Form'!$A$1:$G$37</definedName>
  </definedNames>
  <calcPr calcId="179020" concurrentCalc="0"/>
</workbook>
</file>

<file path=xl/calcChain.xml><?xml version="1.0" encoding="utf-8"?>
<calcChain xmlns="http://schemas.openxmlformats.org/spreadsheetml/2006/main">
  <c r="G10" i="1" l="1"/>
  <c r="G11" i="1"/>
  <c r="G12" i="1"/>
  <c r="G14" i="1"/>
  <c r="G15" i="1"/>
  <c r="G19" i="1"/>
  <c r="A19" i="2"/>
  <c r="J19" i="1"/>
  <c r="G20" i="1"/>
  <c r="A20" i="2"/>
  <c r="J20" i="1"/>
  <c r="G21" i="1"/>
  <c r="A21" i="2"/>
  <c r="J21" i="1"/>
  <c r="G22" i="1"/>
  <c r="A22" i="2"/>
  <c r="J22" i="1"/>
  <c r="G23" i="1"/>
  <c r="A23" i="2"/>
  <c r="J23" i="1"/>
  <c r="G24" i="1"/>
  <c r="A24" i="2"/>
  <c r="J24" i="1"/>
  <c r="G27" i="1"/>
  <c r="J27" i="1"/>
  <c r="G28" i="1"/>
  <c r="J28" i="1"/>
  <c r="G29" i="1"/>
  <c r="J29" i="1"/>
  <c r="G30" i="1"/>
  <c r="J30" i="1"/>
  <c r="G31" i="1"/>
  <c r="J31" i="1"/>
  <c r="G32" i="1"/>
  <c r="J32" i="1"/>
  <c r="C33" i="1"/>
  <c r="D33" i="1"/>
  <c r="E33" i="1"/>
  <c r="F33" i="1"/>
  <c r="G33" i="1"/>
  <c r="A11" i="2"/>
  <c r="A18" i="2"/>
  <c r="A12" i="4"/>
</calcChain>
</file>

<file path=xl/sharedStrings.xml><?xml version="1.0" encoding="utf-8"?>
<sst xmlns="http://schemas.openxmlformats.org/spreadsheetml/2006/main" count="137" uniqueCount="97">
  <si>
    <t>COMMITTEE BUDGET PLANNING DOCUMENT</t>
    <phoneticPr fontId="0" type="noConversion"/>
  </si>
  <si>
    <t>NAME of COMMITTEE :</t>
  </si>
  <si>
    <t>IMC</t>
  </si>
  <si>
    <t>NAME of CHAIR (first name &amp; initial):</t>
  </si>
  <si>
    <t>Gail S</t>
  </si>
  <si>
    <t>Chair's email:</t>
  </si>
  <si>
    <t>Chair's Phone #:</t>
  </si>
  <si>
    <t># of committee members:</t>
  </si>
  <si>
    <t xml:space="preserve">     COMMITTEE BUDGET PROPOSAL FOR JANUARY 2018 through DECEMBER 31, 2018</t>
  </si>
  <si>
    <t>TYPE of EXPENSE</t>
  </si>
  <si>
    <t xml:space="preserve">Estimated Amount </t>
  </si>
  <si>
    <t>Estimated Amount</t>
  </si>
  <si>
    <t>TOTAL</t>
  </si>
  <si>
    <t xml:space="preserve"> </t>
  </si>
  <si>
    <t>1st QTR    2018</t>
  </si>
  <si>
    <t>2nd QTR   2018</t>
  </si>
  <si>
    <t>3rd QTR   2018</t>
  </si>
  <si>
    <t>4th  QTR     2018</t>
  </si>
  <si>
    <r>
      <t xml:space="preserve">Postage </t>
    </r>
    <r>
      <rPr>
        <sz val="10"/>
        <rFont val="Arial"/>
      </rPr>
      <t xml:space="preserve">  (most comm. spend zero)</t>
    </r>
  </si>
  <si>
    <r>
      <t xml:space="preserve">Supplies </t>
    </r>
    <r>
      <rPr>
        <sz val="10"/>
        <rFont val="Arial"/>
      </rPr>
      <t xml:space="preserve"> (most comm. spend zero)</t>
    </r>
  </si>
  <si>
    <t>Telephone</t>
  </si>
  <si>
    <t>(Free conference calls are easy to arrange.  See "Responsibility of Chairs Reguarding Finances" [Appendix C of Expense Reimbursement Policy] for details.)</t>
  </si>
  <si>
    <r>
      <t xml:space="preserve">Outside Services </t>
    </r>
    <r>
      <rPr>
        <sz val="10"/>
        <rFont val="Arial"/>
      </rPr>
      <t xml:space="preserve"> (most comm. spend zero)</t>
    </r>
  </si>
  <si>
    <t>Copying</t>
  </si>
  <si>
    <t>Travel for (F2F) Committee Meetings, as needed:</t>
  </si>
  <si>
    <t>totals from worksheet</t>
  </si>
  <si>
    <t>(See your Meeting Planning Document)</t>
  </si>
  <si>
    <t>F2F</t>
  </si>
  <si>
    <t>Airfare</t>
  </si>
  <si>
    <t>Lodging</t>
  </si>
  <si>
    <t>Meals*</t>
  </si>
  <si>
    <t>Mileage</t>
  </si>
  <si>
    <t>Misc. Travel</t>
  </si>
  <si>
    <t>Parking</t>
  </si>
  <si>
    <t>Chair's Travel for Conference 2018</t>
  </si>
  <si>
    <t>VEL - CSC</t>
  </si>
  <si>
    <t>Chair CSC</t>
  </si>
  <si>
    <t>CSC</t>
  </si>
  <si>
    <t>-</t>
  </si>
  <si>
    <t xml:space="preserve">TOTAL EXPENSES </t>
  </si>
  <si>
    <t>*Use $46/day, Finance Committee will adjust for CSC once location is set.</t>
  </si>
  <si>
    <t>Date submitted to Finance Committee:</t>
  </si>
  <si>
    <t>Please submit chair contact information to Finance Committee when you submit this form in case there are questions.</t>
  </si>
  <si>
    <t>Submit to Budget@coda.org 30 days before the start of CSC.</t>
  </si>
  <si>
    <t>Things to think about in setting up a budget for a face to face (f2f) committee meeting</t>
  </si>
  <si>
    <t>This form can be used to help set up your budget for next year or to estimate the actual cost for your planned f2f and determine if you need to ask for additional funds to cover unforseen expenses at the time of establishing your budget.</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</si>
  <si>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the costs of f2f meetings in CoDA's budget.</t>
  </si>
  <si>
    <t>Committee name:</t>
  </si>
  <si>
    <t>Chair's name:</t>
  </si>
  <si>
    <t>Today's date:</t>
  </si>
  <si>
    <t>If used for planning a specific F2F, starting date of F2F:</t>
  </si>
  <si>
    <t>How many Committee Members (CM) will attend?</t>
  </si>
  <si>
    <t>How many men?</t>
  </si>
  <si>
    <t>Current reimbursement rates</t>
  </si>
  <si>
    <t>How many women? (calculated)</t>
  </si>
  <si>
    <t>How long will your committee meet (days)?</t>
  </si>
  <si>
    <t>Per Diem</t>
  </si>
  <si>
    <t>How many CM will attend from outside North American continent?</t>
  </si>
  <si>
    <t>(CSC Per Diem will be adjusted by Finance Committee when we compile all the budgets.)</t>
  </si>
  <si>
    <t>How many CM will travel home on the last day of the meeting?  (Assume local person does)</t>
  </si>
  <si>
    <t>How many CM live long distances (&gt;50 miles round trip) from major airports?</t>
  </si>
  <si>
    <t>Suggested Averages per CM</t>
  </si>
  <si>
    <t>Assumptions</t>
  </si>
  <si>
    <t>Summary</t>
  </si>
  <si>
    <t>All CM stay in hotel the night before and 2 to a room by gender</t>
  </si>
  <si>
    <t>Total f2f</t>
  </si>
  <si>
    <t>Rates</t>
  </si>
  <si>
    <t xml:space="preserve">for inter continental travelers </t>
  </si>
  <si>
    <t>CM attending less 1 local Add $1,000 for those outside N American Continent</t>
  </si>
  <si>
    <t>per night + tax ~ 12%</t>
  </si>
  <si>
    <t>=(travel day + meeting days) * attenders - travelers leaving on last day if more than one</t>
  </si>
  <si>
    <t>.75 travel day + meeting days +.75 for travel days (except locals) +1 for inter continental travelers</t>
  </si>
  <si>
    <t>Everyone gets 50 miles, those further gets 50 more</t>
  </si>
  <si>
    <t>luggage, etc</t>
  </si>
  <si>
    <t>CM attending less 1 local</t>
  </si>
  <si>
    <t>per day at airport/ hotel</t>
  </si>
  <si>
    <t>Everyone gets 10/day adjusted for local and same day travelers</t>
  </si>
  <si>
    <t>Adjustments for special circumstances</t>
  </si>
  <si>
    <t>Things to think about in setting up a budget for committee chair to attend CSC. (for 2018 San Diego location)</t>
  </si>
  <si>
    <t>Gail's notes</t>
  </si>
  <si>
    <t>This form can be used to help set up your budget for next year.</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</si>
  <si>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costs in CoDA's budget.</t>
  </si>
  <si>
    <t>Is the chair planning to attend CSC? Blank="yes", 1="no"</t>
  </si>
  <si>
    <t>2018 (San Diego)</t>
  </si>
  <si>
    <t>CSC is 3.5 days, will chair attend a CoDA called meeting on the day before? Blank="yes", 1="no"</t>
  </si>
  <si>
    <t>Does committee chair live outside North American continent?</t>
  </si>
  <si>
    <t>Will you travel home the afternoon of the last day of CSC? Blank="yes", 1="no"</t>
  </si>
  <si>
    <t>Do you live less than(&lt;50) from a major airport? Blank="yes", 1="no"</t>
  </si>
  <si>
    <t>Suggested</t>
  </si>
  <si>
    <t>Total CSC</t>
  </si>
  <si>
    <t>Averages</t>
  </si>
  <si>
    <t>Add 1,000 for outside N American Continent</t>
  </si>
  <si>
    <t>=travel day + meeting days -last day if traveling that day.</t>
  </si>
  <si>
    <t>CSC 3 nights - Oct 12, 13, 14</t>
  </si>
  <si>
    <t>.75 travel day +4 CSC days +.75 for travel days (if not traveling home last day) +1 for internationals</t>
  </si>
  <si>
    <t>4 + 1.5 = 5.5 days calculation</t>
  </si>
  <si>
    <t>Everyone gets 10/day adjusts for local and same day travelers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</si>
</sst>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0_);_(&quot;$&quot;* \(#,##0.000\);_(&quot;$&quot;* &quot;-&quot;??_);_(@_)"/>
    <numFmt numFmtId="165" formatCode="0.0"/>
  </numFmts>
  <fonts count="7">
    <font>
      <sz val="10"/>
      <name val="Arial"/>
    </font>
    <font>
      <sz val="10"/>
      <name val="Arial"/>
    </font>
    <font>
      <b/>
      <sz val="10"/>
      <name val="Arial"/>
      <family val="2"/>
    </font>
    <font>
      <b/>
      <sz val="12"/>
      <name val="Arial"/>
      <family val="2"/>
    </font>
    <font>
      <sz val="12"/>
      <name val="Arial"/>
      <family val="2"/>
    </font>
    <font>
      <sz val="10"/>
      <name val="Arial"/>
    </font>
    <font>
      <sz val="8"/>
      <name val="Verdana"/>
    </font>
  </fonts>
  <fills count="5">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solid">
        <fgColor rgb="FFFFFF00"/>
        <bgColor indexed="64"/>
      </patternFill>
    </fill>
  </fills>
  <borders count="25">
    <border>
      <left/>
      <right/>
      <top/>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diagonal/>
    </border>
    <border>
      <left/>
      <right/>
      <top style="dotted">
        <color indexed="64"/>
      </top>
      <bottom/>
      <diagonal/>
    </border>
    <border>
      <left/>
      <right/>
      <top/>
      <bottom style="dotted">
        <color indexed="64"/>
      </bottom>
      <diagonal/>
    </border>
  </borders>
  <cellStyleXfs count="3">
    <xf numFmtId="0" fontId="0" fillId="0" borderId="0"/>
    <xf numFmtId="44" fontId="1" fillId="0" borderId="0" applyFont="0" applyFill="0" applyBorder="0" applyAlignment="0" applyProtection="0"/>
    <xf numFmtId="44" fontId="5" fillId="0" borderId="0" applyFont="0" applyFill="0" applyBorder="0" applyAlignment="0" applyProtection="0"/>
  </cellStyleXfs>
  <cellXfs count="105">
    <xf numFmtId="0" fontId="0" fillId="0" borderId="0" xfId="0"/>
    <xf numFmtId="0" fontId="3" fillId="0" borderId="0" xfId="0" applyFont="1"/>
    <xf numFmtId="0" fontId="4" fillId="0" borderId="0" xfId="0" applyFont="1"/>
    <xf numFmtId="0" fontId="0" fillId="0" borderId="0" xfId="0" applyAlignment="1">
      <alignment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wrapText="1"/>
    </xf>
    <xf numFmtId="0" fontId="0" fillId="0" borderId="0" xfId="0" applyAlignment="1">
      <alignment vertical="center"/>
    </xf>
    <xf numFmtId="0" fontId="2" fillId="0" borderId="0" xfId="0" applyFont="1" applyAlignment="1">
      <alignment horizontal="right" vertical="center"/>
    </xf>
    <xf numFmtId="0" fontId="2" fillId="0" borderId="4" xfId="0" applyFont="1" applyBorder="1" applyAlignment="1">
      <alignment horizontal="center" vertical="center"/>
    </xf>
    <xf numFmtId="0" fontId="0" fillId="0" borderId="5" xfId="0" applyBorder="1"/>
    <xf numFmtId="0" fontId="2" fillId="0" borderId="6" xfId="0" applyFont="1" applyBorder="1" applyAlignment="1">
      <alignment vertical="center"/>
    </xf>
    <xf numFmtId="0" fontId="2" fillId="0" borderId="0" xfId="0" applyFont="1" applyAlignment="1">
      <alignment vertical="center"/>
    </xf>
    <xf numFmtId="0" fontId="0" fillId="0" borderId="6" xfId="0" applyBorder="1" applyAlignment="1">
      <alignment vertical="center"/>
    </xf>
    <xf numFmtId="0" fontId="0" fillId="0" borderId="7" xfId="0" applyBorder="1" applyAlignment="1">
      <alignment vertical="center"/>
    </xf>
    <xf numFmtId="0" fontId="2" fillId="0" borderId="8" xfId="0" applyFont="1" applyBorder="1" applyAlignment="1">
      <alignment horizontal="center" vertical="center" wrapText="1"/>
    </xf>
    <xf numFmtId="0" fontId="3" fillId="0" borderId="9" xfId="0" applyFont="1" applyBorder="1"/>
    <xf numFmtId="0" fontId="4" fillId="0" borderId="10" xfId="0" applyFont="1" applyBorder="1"/>
    <xf numFmtId="0" fontId="0" fillId="0" borderId="10" xfId="0" applyBorder="1"/>
    <xf numFmtId="4" fontId="0" fillId="0" borderId="8" xfId="0" applyNumberFormat="1" applyBorder="1"/>
    <xf numFmtId="44" fontId="0" fillId="0" borderId="8" xfId="1" applyFont="1" applyBorder="1" applyAlignment="1">
      <alignment wrapText="1"/>
    </xf>
    <xf numFmtId="44" fontId="0" fillId="0" borderId="11" xfId="1" applyFont="1" applyBorder="1" applyAlignment="1">
      <alignment wrapText="1"/>
    </xf>
    <xf numFmtId="44" fontId="0" fillId="0" borderId="12" xfId="1" applyFont="1" applyBorder="1" applyAlignment="1">
      <alignment wrapText="1"/>
    </xf>
    <xf numFmtId="44" fontId="0" fillId="0" borderId="13" xfId="1" applyFont="1" applyBorder="1" applyAlignment="1">
      <alignment wrapText="1"/>
    </xf>
    <xf numFmtId="44" fontId="0" fillId="0" borderId="2" xfId="1" applyFont="1" applyBorder="1" applyAlignment="1">
      <alignment wrapText="1"/>
    </xf>
    <xf numFmtId="44" fontId="0" fillId="0" borderId="14" xfId="1" applyFont="1" applyBorder="1" applyAlignment="1">
      <alignment wrapText="1"/>
    </xf>
    <xf numFmtId="44" fontId="0" fillId="0" borderId="2" xfId="1" applyFont="1" applyBorder="1"/>
    <xf numFmtId="44" fontId="0" fillId="0" borderId="14" xfId="1" applyFont="1" applyBorder="1"/>
    <xf numFmtId="44" fontId="0" fillId="0" borderId="3" xfId="1" applyFont="1" applyBorder="1"/>
    <xf numFmtId="44" fontId="0" fillId="0" borderId="15" xfId="1" applyFont="1" applyBorder="1"/>
    <xf numFmtId="44" fontId="0" fillId="0" borderId="16" xfId="1" applyFont="1" applyBorder="1"/>
    <xf numFmtId="0" fontId="3" fillId="0" borderId="6" xfId="0" applyFont="1" applyBorder="1" applyAlignment="1">
      <alignment horizontal="right" vertical="center"/>
    </xf>
    <xf numFmtId="44" fontId="0" fillId="0" borderId="0" xfId="1" applyFont="1"/>
    <xf numFmtId="164" fontId="0" fillId="0" borderId="0" xfId="1" applyNumberFormat="1" applyFont="1"/>
    <xf numFmtId="0" fontId="0" fillId="0" borderId="0" xfId="0" applyAlignment="1">
      <alignment horizontal="left"/>
    </xf>
    <xf numFmtId="0" fontId="0" fillId="0" borderId="0" xfId="0" applyAlignment="1">
      <alignment horizontal="left" wrapText="1"/>
    </xf>
    <xf numFmtId="0" fontId="2" fillId="0" borderId="0" xfId="0" applyFont="1" applyAlignment="1">
      <alignment horizontal="left" vertical="center"/>
    </xf>
    <xf numFmtId="1" fontId="0" fillId="0" borderId="2" xfId="1" applyNumberFormat="1" applyFont="1" applyBorder="1" applyAlignment="1">
      <alignment vertical="center"/>
    </xf>
    <xf numFmtId="44" fontId="0" fillId="0" borderId="0" xfId="0" applyNumberFormat="1" applyAlignment="1">
      <alignment vertical="center"/>
    </xf>
    <xf numFmtId="44" fontId="0" fillId="0" borderId="2" xfId="1" applyFont="1" applyBorder="1" applyAlignment="1">
      <alignment vertical="center"/>
    </xf>
    <xf numFmtId="0" fontId="0" fillId="0" borderId="17" xfId="0" applyBorder="1" applyAlignment="1">
      <alignment wrapText="1"/>
    </xf>
    <xf numFmtId="0" fontId="0" fillId="0" borderId="17" xfId="0" applyBorder="1" applyAlignment="1">
      <alignment horizontal="left"/>
    </xf>
    <xf numFmtId="0" fontId="0" fillId="0" borderId="17" xfId="0" quotePrefix="1" applyBorder="1" applyAlignment="1">
      <alignment wrapText="1"/>
    </xf>
    <xf numFmtId="0" fontId="0" fillId="0" borderId="17" xfId="0" applyBorder="1"/>
    <xf numFmtId="44" fontId="0" fillId="0" borderId="17" xfId="1" applyFont="1" applyBorder="1" applyAlignment="1">
      <alignment horizontal="left"/>
    </xf>
    <xf numFmtId="164" fontId="0" fillId="0" borderId="17" xfId="1" applyNumberFormat="1" applyFont="1" applyBorder="1" applyAlignment="1">
      <alignment horizontal="left"/>
    </xf>
    <xf numFmtId="0" fontId="0" fillId="0" borderId="0" xfId="0" applyAlignment="1">
      <alignment horizontal="center"/>
    </xf>
    <xf numFmtId="164" fontId="0" fillId="0" borderId="0" xfId="2" applyNumberFormat="1" applyFont="1"/>
    <xf numFmtId="44" fontId="0" fillId="0" borderId="0" xfId="2" applyFont="1"/>
    <xf numFmtId="44" fontId="0" fillId="0" borderId="0" xfId="0" applyNumberFormat="1"/>
    <xf numFmtId="44" fontId="0" fillId="0" borderId="2" xfId="2" applyFont="1" applyBorder="1"/>
    <xf numFmtId="44" fontId="5" fillId="3" borderId="0" xfId="2" applyFill="1"/>
    <xf numFmtId="0" fontId="0" fillId="0" borderId="0" xfId="0" quotePrefix="1" applyAlignment="1">
      <alignment wrapText="1"/>
    </xf>
    <xf numFmtId="44" fontId="0" fillId="0" borderId="0" xfId="2" applyFont="1" applyAlignment="1">
      <alignment horizontal="left"/>
    </xf>
    <xf numFmtId="164" fontId="0" fillId="0" borderId="0" xfId="2" applyNumberFormat="1" applyFont="1" applyAlignment="1">
      <alignment horizontal="left"/>
    </xf>
    <xf numFmtId="44" fontId="5" fillId="2" borderId="6" xfId="2" applyFill="1" applyBorder="1"/>
    <xf numFmtId="0" fontId="0" fillId="0" borderId="18" xfId="0" applyBorder="1" applyAlignment="1">
      <alignment vertical="center"/>
    </xf>
    <xf numFmtId="44" fontId="5" fillId="2" borderId="5" xfId="2" applyFill="1" applyBorder="1"/>
    <xf numFmtId="0" fontId="0" fillId="0" borderId="19" xfId="0" applyBorder="1"/>
    <xf numFmtId="0" fontId="0" fillId="2" borderId="2" xfId="0" applyFill="1" applyBorder="1"/>
    <xf numFmtId="44" fontId="0" fillId="0" borderId="2" xfId="0" applyNumberFormat="1" applyBorder="1"/>
    <xf numFmtId="14" fontId="0" fillId="0" borderId="5" xfId="0" applyNumberFormat="1" applyBorder="1"/>
    <xf numFmtId="0" fontId="1" fillId="0" borderId="6" xfId="0" applyFont="1" applyBorder="1" applyAlignment="1">
      <alignment vertical="center"/>
    </xf>
    <xf numFmtId="44" fontId="1" fillId="4" borderId="2" xfId="1" applyFill="1" applyBorder="1"/>
    <xf numFmtId="44" fontId="1" fillId="4" borderId="3" xfId="1" applyFill="1" applyBorder="1"/>
    <xf numFmtId="0" fontId="1" fillId="0" borderId="0" xfId="0" applyFont="1" applyAlignment="1">
      <alignment vertical="center"/>
    </xf>
    <xf numFmtId="1" fontId="1" fillId="2" borderId="2" xfId="1" applyNumberFormat="1" applyFill="1" applyBorder="1" applyAlignment="1">
      <alignment vertical="center"/>
    </xf>
    <xf numFmtId="165" fontId="1" fillId="2" borderId="2" xfId="1" applyNumberFormat="1" applyFill="1" applyBorder="1" applyAlignment="1">
      <alignment vertical="center"/>
    </xf>
    <xf numFmtId="44" fontId="1" fillId="3" borderId="17" xfId="1" applyFill="1" applyBorder="1"/>
    <xf numFmtId="0" fontId="1" fillId="0" borderId="17" xfId="0" quotePrefix="1" applyFont="1" applyBorder="1" applyAlignment="1">
      <alignment horizontal="right" wrapText="1"/>
    </xf>
    <xf numFmtId="44" fontId="1" fillId="3" borderId="17" xfId="1" quotePrefix="1" applyFill="1" applyBorder="1" applyAlignment="1">
      <alignment horizontal="right" wrapText="1"/>
    </xf>
    <xf numFmtId="0" fontId="1" fillId="3" borderId="17" xfId="1" applyNumberFormat="1" applyFill="1" applyBorder="1"/>
    <xf numFmtId="44" fontId="1" fillId="2" borderId="2" xfId="1" applyFill="1" applyBorder="1" applyAlignment="1">
      <alignment vertical="center"/>
    </xf>
    <xf numFmtId="0" fontId="1" fillId="0" borderId="0" xfId="0" quotePrefix="1" applyFont="1" applyAlignment="1">
      <alignment horizontal="right" wrapText="1"/>
    </xf>
    <xf numFmtId="44" fontId="1" fillId="0" borderId="0" xfId="2" quotePrefix="1" applyFont="1" applyAlignment="1">
      <alignment horizontal="right" wrapText="1"/>
    </xf>
    <xf numFmtId="0" fontId="0" fillId="0" borderId="6" xfId="0" applyBorder="1" applyAlignment="1">
      <alignment horizontal="left" vertical="center" wrapText="1"/>
    </xf>
    <xf numFmtId="0" fontId="0" fillId="0" borderId="14" xfId="0" applyBorder="1" applyAlignment="1">
      <alignment horizontal="left"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4" fillId="0" borderId="6" xfId="0" applyFont="1" applyBorder="1" applyAlignment="1">
      <alignment horizontal="left"/>
    </xf>
    <xf numFmtId="0" fontId="4" fillId="0" borderId="14" xfId="0" applyFont="1" applyBorder="1" applyAlignment="1">
      <alignment horizontal="left"/>
    </xf>
    <xf numFmtId="0" fontId="3" fillId="0" borderId="6" xfId="0" applyFont="1" applyBorder="1" applyAlignment="1">
      <alignment horizontal="left"/>
    </xf>
    <xf numFmtId="0" fontId="3" fillId="0" borderId="14" xfId="0" applyFont="1" applyBorder="1" applyAlignment="1">
      <alignment horizontal="left"/>
    </xf>
    <xf numFmtId="0" fontId="0" fillId="0" borderId="6" xfId="0" applyBorder="1" applyAlignment="1">
      <alignment horizontal="left"/>
    </xf>
    <xf numFmtId="0" fontId="0" fillId="0" borderId="14" xfId="0" applyBorder="1" applyAlignment="1">
      <alignment horizontal="left"/>
    </xf>
    <xf numFmtId="0" fontId="0" fillId="2" borderId="22" xfId="0" applyFill="1" applyBorder="1" applyAlignment="1">
      <alignment horizontal="left"/>
    </xf>
    <xf numFmtId="0" fontId="0" fillId="2" borderId="0" xfId="0" applyFill="1" applyAlignment="1">
      <alignment horizontal="left"/>
    </xf>
    <xf numFmtId="0" fontId="0" fillId="3" borderId="0" xfId="0" applyFill="1" applyAlignment="1">
      <alignment horizontal="center" wrapText="1"/>
    </xf>
    <xf numFmtId="0" fontId="0" fillId="0" borderId="23" xfId="0" applyBorder="1" applyAlignment="1">
      <alignment horizontal="left" wrapText="1"/>
    </xf>
    <xf numFmtId="0" fontId="0" fillId="0" borderId="24" xfId="0" applyBorder="1" applyAlignment="1">
      <alignment horizontal="left" wrapText="1"/>
    </xf>
    <xf numFmtId="0" fontId="0" fillId="0" borderId="17" xfId="0" applyBorder="1" applyAlignment="1">
      <alignment horizontal="left"/>
    </xf>
    <xf numFmtId="0" fontId="0" fillId="0" borderId="0" xfId="0" applyAlignment="1">
      <alignment horizontal="left" wrapText="1"/>
    </xf>
    <xf numFmtId="0" fontId="0" fillId="2" borderId="22" xfId="0" applyFill="1" applyBorder="1" applyAlignment="1">
      <alignment horizontal="left" vertical="center"/>
    </xf>
    <xf numFmtId="0" fontId="0" fillId="2" borderId="0" xfId="0" applyFill="1" applyAlignment="1">
      <alignment horizontal="left"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xf>
    <xf numFmtId="0" fontId="0" fillId="0" borderId="0" xfId="0" applyAlignment="1">
      <alignment horizontal="right"/>
    </xf>
    <xf numFmtId="0" fontId="0" fillId="0" borderId="0" xfId="0" applyAlignment="1">
      <alignment horizontal="right" wrapText="1"/>
    </xf>
    <xf numFmtId="14" fontId="0" fillId="0" borderId="0" xfId="0" applyNumberFormat="1" applyAlignment="1">
      <alignment horizontal="center" wrapText="1"/>
    </xf>
    <xf numFmtId="0" fontId="2" fillId="0" borderId="0" xfId="0" applyFont="1" applyAlignment="1">
      <alignment horizontal="center" vertical="center" wrapText="1"/>
    </xf>
  </cellXfs>
  <cellStyles count="3">
    <cellStyle name="Currency" xfId="1" builtinId="4"/>
    <cellStyle name="Currency 2" xfId="2" xr:uid="{00000000-0005-0000-0000-000001000000}"/>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37"/>
  <sheetViews>
    <sheetView tabSelected="1" topLeftCell="A10" zoomScaleNormal="100" workbookViewId="0" xr3:uid="{AEA406A1-0E4B-5B11-9CD5-51D6E497D94C}">
      <selection activeCell="B37" sqref="B37"/>
    </sheetView>
  </sheetViews>
  <sheetFormatPr defaultColWidth="8.85546875" defaultRowHeight="12.75"/>
  <cols>
    <col min="1" max="1" width="2.85546875" customWidth="1"/>
    <col min="2" max="2" width="40.28515625" customWidth="1"/>
    <col min="3" max="6" width="11.42578125" customWidth="1"/>
    <col min="7" max="7" width="14.28515625" customWidth="1"/>
    <col min="9" max="9" width="10.7109375" customWidth="1"/>
    <col min="10" max="10" width="19.28515625" customWidth="1"/>
  </cols>
  <sheetData>
    <row r="1" spans="1:11" s="1" customFormat="1" ht="35.25" customHeight="1">
      <c r="A1" s="18"/>
      <c r="B1" s="79" t="s">
        <v>0</v>
      </c>
      <c r="C1" s="79"/>
      <c r="D1" s="79"/>
      <c r="E1" s="79"/>
      <c r="F1" s="79"/>
      <c r="G1" s="80"/>
    </row>
    <row r="2" spans="1:11" s="2" customFormat="1" ht="20.100000000000001" customHeight="1">
      <c r="A2" s="19"/>
      <c r="B2" s="33" t="s">
        <v>1</v>
      </c>
      <c r="C2" s="83" t="s">
        <v>2</v>
      </c>
      <c r="D2" s="83"/>
      <c r="E2" s="83"/>
      <c r="F2" s="83"/>
      <c r="G2" s="84"/>
    </row>
    <row r="3" spans="1:11" s="2" customFormat="1" ht="20.100000000000001" customHeight="1">
      <c r="A3" s="19"/>
      <c r="B3" s="33" t="s">
        <v>3</v>
      </c>
      <c r="C3" s="85" t="s">
        <v>4</v>
      </c>
      <c r="D3" s="85"/>
      <c r="E3" s="85"/>
      <c r="F3" s="85"/>
      <c r="G3" s="86"/>
    </row>
    <row r="4" spans="1:11" ht="20.100000000000001" hidden="1" customHeight="1">
      <c r="A4" s="20"/>
      <c r="B4" s="33" t="s">
        <v>5</v>
      </c>
      <c r="C4" s="87"/>
      <c r="D4" s="87"/>
      <c r="E4" s="87"/>
      <c r="F4" s="87"/>
      <c r="G4" s="88"/>
    </row>
    <row r="5" spans="1:11" ht="20.100000000000001" hidden="1" customHeight="1">
      <c r="A5" s="20"/>
      <c r="B5" s="33" t="s">
        <v>6</v>
      </c>
      <c r="C5" s="87"/>
      <c r="D5" s="87"/>
      <c r="E5" s="87"/>
      <c r="F5" s="87"/>
      <c r="G5" s="88"/>
    </row>
    <row r="6" spans="1:11" ht="20.100000000000001" customHeight="1">
      <c r="A6" s="20"/>
      <c r="B6" s="33" t="s">
        <v>7</v>
      </c>
      <c r="C6" s="87">
        <v>5</v>
      </c>
      <c r="D6" s="87"/>
      <c r="E6" s="87"/>
      <c r="F6" s="87"/>
      <c r="G6" s="88"/>
    </row>
    <row r="7" spans="1:11" ht="31.5" customHeight="1">
      <c r="A7" s="20"/>
      <c r="B7" s="81" t="s">
        <v>8</v>
      </c>
      <c r="C7" s="81"/>
      <c r="D7" s="81"/>
      <c r="E7" s="81"/>
      <c r="F7" s="81"/>
      <c r="G7" s="82"/>
    </row>
    <row r="8" spans="1:11" ht="31.5" customHeight="1">
      <c r="A8" s="20"/>
      <c r="B8" s="11" t="s">
        <v>9</v>
      </c>
      <c r="C8" s="6" t="s">
        <v>10</v>
      </c>
      <c r="D8" s="6" t="s">
        <v>11</v>
      </c>
      <c r="E8" s="6" t="s">
        <v>10</v>
      </c>
      <c r="F8" s="8" t="s">
        <v>11</v>
      </c>
      <c r="G8" s="17" t="s">
        <v>12</v>
      </c>
      <c r="H8" s="3"/>
      <c r="I8" s="3"/>
      <c r="J8" s="3" t="s">
        <v>13</v>
      </c>
      <c r="K8" s="3"/>
    </row>
    <row r="9" spans="1:11" ht="40.5" customHeight="1">
      <c r="A9" s="20"/>
      <c r="B9" s="12"/>
      <c r="C9" s="7" t="s">
        <v>14</v>
      </c>
      <c r="D9" s="7" t="s">
        <v>15</v>
      </c>
      <c r="E9" s="7" t="s">
        <v>16</v>
      </c>
      <c r="F9" s="5" t="s">
        <v>17</v>
      </c>
      <c r="G9" s="17">
        <v>2018</v>
      </c>
      <c r="H9" s="4"/>
      <c r="I9" s="4"/>
      <c r="J9" s="4"/>
      <c r="K9" s="3"/>
    </row>
    <row r="10" spans="1:11" ht="20.100000000000001" customHeight="1">
      <c r="A10" s="20"/>
      <c r="B10" s="13" t="s">
        <v>18</v>
      </c>
      <c r="C10" s="28">
        <v>0</v>
      </c>
      <c r="D10" s="26"/>
      <c r="E10" s="26">
        <v>0</v>
      </c>
      <c r="F10" s="27">
        <v>0</v>
      </c>
      <c r="G10" s="22">
        <f>SUM(C10:F10)</f>
        <v>0</v>
      </c>
      <c r="H10" s="3"/>
      <c r="I10" s="3"/>
      <c r="J10" s="3"/>
      <c r="K10" s="3"/>
    </row>
    <row r="11" spans="1:11" ht="20.100000000000001" customHeight="1">
      <c r="A11" s="20"/>
      <c r="B11" s="13" t="s">
        <v>19</v>
      </c>
      <c r="C11" s="28">
        <v>0</v>
      </c>
      <c r="D11" s="28">
        <v>0</v>
      </c>
      <c r="E11" s="28">
        <v>0</v>
      </c>
      <c r="F11" s="29">
        <v>100</v>
      </c>
      <c r="G11" s="22">
        <f>SUM(C11:F11)</f>
        <v>100</v>
      </c>
    </row>
    <row r="12" spans="1:11" ht="20.100000000000001" customHeight="1">
      <c r="A12" s="20"/>
      <c r="B12" s="13" t="s">
        <v>20</v>
      </c>
      <c r="C12" s="28">
        <v>0</v>
      </c>
      <c r="D12" s="28">
        <v>0</v>
      </c>
      <c r="E12" s="28">
        <v>0</v>
      </c>
      <c r="F12" s="29">
        <v>0</v>
      </c>
      <c r="G12" s="22">
        <f>SUM(C12:F12)</f>
        <v>0</v>
      </c>
    </row>
    <row r="13" spans="1:11" ht="26.25" customHeight="1">
      <c r="A13" s="20"/>
      <c r="B13" s="77" t="s">
        <v>21</v>
      </c>
      <c r="C13" s="77"/>
      <c r="D13" s="77"/>
      <c r="E13" s="77"/>
      <c r="F13" s="78"/>
      <c r="G13" s="21"/>
    </row>
    <row r="14" spans="1:11" ht="20.100000000000001" customHeight="1">
      <c r="A14" s="20"/>
      <c r="B14" s="13" t="s">
        <v>22</v>
      </c>
      <c r="C14" s="28">
        <v>0</v>
      </c>
      <c r="D14" s="28">
        <v>0</v>
      </c>
      <c r="E14" s="28">
        <v>0</v>
      </c>
      <c r="F14" s="29">
        <v>0</v>
      </c>
      <c r="G14" s="22">
        <f>SUM(C14:F14)</f>
        <v>0</v>
      </c>
    </row>
    <row r="15" spans="1:11" ht="20.100000000000001" customHeight="1">
      <c r="A15" s="20"/>
      <c r="B15" s="13" t="s">
        <v>23</v>
      </c>
      <c r="C15" s="28">
        <v>0</v>
      </c>
      <c r="D15" s="28">
        <v>0</v>
      </c>
      <c r="E15" s="28">
        <v>0</v>
      </c>
      <c r="F15" s="29">
        <v>100</v>
      </c>
      <c r="G15" s="22">
        <f>SUM(C15:F15)</f>
        <v>100</v>
      </c>
    </row>
    <row r="16" spans="1:11" ht="20.100000000000001" customHeight="1">
      <c r="A16" s="20"/>
      <c r="B16" s="9"/>
      <c r="C16" s="28"/>
      <c r="D16" s="28"/>
      <c r="E16" s="28"/>
      <c r="F16" s="30"/>
      <c r="G16" s="21"/>
    </row>
    <row r="17" spans="1:10" ht="20.100000000000001" customHeight="1">
      <c r="A17" s="20"/>
      <c r="B17" s="14" t="s">
        <v>24</v>
      </c>
      <c r="C17" s="28"/>
      <c r="D17" s="28"/>
      <c r="E17" s="28"/>
      <c r="F17" s="30"/>
      <c r="G17" s="21"/>
      <c r="J17" t="s">
        <v>25</v>
      </c>
    </row>
    <row r="18" spans="1:10" ht="20.100000000000001" customHeight="1">
      <c r="A18" s="20"/>
      <c r="B18" s="9" t="s">
        <v>26</v>
      </c>
      <c r="C18" s="28"/>
      <c r="D18" s="28"/>
      <c r="E18" s="28"/>
      <c r="F18" s="30"/>
      <c r="G18" s="21"/>
      <c r="J18" s="48" t="s">
        <v>27</v>
      </c>
    </row>
    <row r="19" spans="1:10" ht="20.100000000000001" customHeight="1">
      <c r="A19" s="20"/>
      <c r="B19" s="15" t="s">
        <v>28</v>
      </c>
      <c r="C19" s="28">
        <v>0</v>
      </c>
      <c r="D19" s="28">
        <v>3400</v>
      </c>
      <c r="E19" s="28">
        <v>0</v>
      </c>
      <c r="F19" s="29">
        <v>0</v>
      </c>
      <c r="G19" s="22">
        <f t="shared" ref="G19:G24" si="0">SUM(C19:F19)</f>
        <v>3400</v>
      </c>
      <c r="J19" s="62">
        <f>'F 2 F worksheet'!A19</f>
        <v>3400</v>
      </c>
    </row>
    <row r="20" spans="1:10" ht="20.100000000000001" customHeight="1">
      <c r="A20" s="20"/>
      <c r="B20" s="15" t="s">
        <v>29</v>
      </c>
      <c r="C20" s="28">
        <v>0</v>
      </c>
      <c r="D20" s="28">
        <v>1310.4000000000001</v>
      </c>
      <c r="E20" s="28">
        <v>0</v>
      </c>
      <c r="F20" s="29">
        <v>0</v>
      </c>
      <c r="G20" s="22">
        <f t="shared" si="0"/>
        <v>1310.4000000000001</v>
      </c>
      <c r="J20" s="62">
        <f>'F 2 F worksheet'!A20</f>
        <v>1310.4000000000001</v>
      </c>
    </row>
    <row r="21" spans="1:10" ht="20.100000000000001" customHeight="1">
      <c r="A21" s="20"/>
      <c r="B21" s="64" t="s">
        <v>30</v>
      </c>
      <c r="C21" s="28">
        <v>0</v>
      </c>
      <c r="D21" s="28">
        <v>966</v>
      </c>
      <c r="E21" s="28">
        <v>0</v>
      </c>
      <c r="F21" s="29">
        <v>0</v>
      </c>
      <c r="G21" s="22">
        <f t="shared" si="0"/>
        <v>966</v>
      </c>
      <c r="J21" s="62">
        <f>'F 2 F worksheet'!A21</f>
        <v>966</v>
      </c>
    </row>
    <row r="22" spans="1:10" ht="20.100000000000001" customHeight="1">
      <c r="A22" s="20"/>
      <c r="B22" s="15" t="s">
        <v>31</v>
      </c>
      <c r="C22" s="28">
        <v>0</v>
      </c>
      <c r="D22" s="28">
        <v>230</v>
      </c>
      <c r="E22" s="28">
        <v>0</v>
      </c>
      <c r="F22" s="29">
        <v>0</v>
      </c>
      <c r="G22" s="22">
        <f t="shared" si="0"/>
        <v>230</v>
      </c>
      <c r="J22" s="62">
        <f>'F 2 F worksheet'!A22</f>
        <v>229.99999999999997</v>
      </c>
    </row>
    <row r="23" spans="1:10" ht="20.100000000000001" customHeight="1">
      <c r="A23" s="20"/>
      <c r="B23" s="15" t="s">
        <v>32</v>
      </c>
      <c r="C23" s="28">
        <v>0</v>
      </c>
      <c r="D23" s="28">
        <v>450</v>
      </c>
      <c r="E23" s="28">
        <v>0</v>
      </c>
      <c r="F23" s="29">
        <v>0</v>
      </c>
      <c r="G23" s="22">
        <f t="shared" si="0"/>
        <v>450</v>
      </c>
      <c r="J23" s="62">
        <f>'F 2 F worksheet'!A23+'F 2 F worksheet'!A25+'F 2 F worksheet'!A26</f>
        <v>450</v>
      </c>
    </row>
    <row r="24" spans="1:10" ht="20.100000000000001" customHeight="1">
      <c r="A24" s="20"/>
      <c r="B24" s="15" t="s">
        <v>33</v>
      </c>
      <c r="C24" s="28">
        <v>0</v>
      </c>
      <c r="D24" s="28">
        <v>230</v>
      </c>
      <c r="E24" s="28">
        <v>0</v>
      </c>
      <c r="F24" s="29">
        <v>0</v>
      </c>
      <c r="G24" s="22">
        <f t="shared" si="0"/>
        <v>230</v>
      </c>
      <c r="J24" s="62">
        <f>'F 2 F worksheet'!A24</f>
        <v>230</v>
      </c>
    </row>
    <row r="25" spans="1:10" ht="20.100000000000001" customHeight="1">
      <c r="A25" s="20"/>
      <c r="B25" s="9"/>
      <c r="C25" s="28"/>
      <c r="D25" s="28"/>
      <c r="E25" s="28"/>
      <c r="F25" s="30"/>
      <c r="G25" s="21"/>
    </row>
    <row r="26" spans="1:10" ht="20.100000000000001" customHeight="1">
      <c r="A26" s="20"/>
      <c r="B26" s="14" t="s">
        <v>34</v>
      </c>
      <c r="C26" s="28"/>
      <c r="D26" s="28"/>
      <c r="E26" s="65" t="s">
        <v>35</v>
      </c>
      <c r="F26" s="66" t="s">
        <v>36</v>
      </c>
      <c r="G26" s="21"/>
      <c r="J26" s="48" t="s">
        <v>37</v>
      </c>
    </row>
    <row r="27" spans="1:10" ht="20.100000000000001" customHeight="1">
      <c r="A27" s="20"/>
      <c r="B27" s="15" t="s">
        <v>28</v>
      </c>
      <c r="C27" s="28">
        <v>0</v>
      </c>
      <c r="D27" s="28">
        <v>0</v>
      </c>
      <c r="E27" s="28">
        <v>600</v>
      </c>
      <c r="F27" s="29">
        <v>600</v>
      </c>
      <c r="G27" s="22">
        <f t="shared" ref="G27:G32" si="1">SUM(C27:F27)</f>
        <v>1200</v>
      </c>
      <c r="J27" s="28">
        <f>'CSC worksheet'!A13</f>
        <v>600</v>
      </c>
    </row>
    <row r="28" spans="1:10" ht="20.100000000000001" customHeight="1">
      <c r="A28" s="20"/>
      <c r="B28" s="15" t="s">
        <v>29</v>
      </c>
      <c r="C28" s="28">
        <v>0</v>
      </c>
      <c r="D28" s="28">
        <v>0</v>
      </c>
      <c r="E28" s="28">
        <v>390</v>
      </c>
      <c r="F28" s="29">
        <v>390</v>
      </c>
      <c r="G28" s="22">
        <f t="shared" si="1"/>
        <v>780</v>
      </c>
      <c r="J28" s="28">
        <f>'CSC worksheet'!A14</f>
        <v>390</v>
      </c>
    </row>
    <row r="29" spans="1:10" ht="20.100000000000001" customHeight="1">
      <c r="A29" s="20"/>
      <c r="B29" s="64" t="s">
        <v>30</v>
      </c>
      <c r="C29" s="28" t="s">
        <v>38</v>
      </c>
      <c r="D29" s="28" t="s">
        <v>38</v>
      </c>
      <c r="E29" s="28">
        <v>253</v>
      </c>
      <c r="F29" s="29">
        <v>253</v>
      </c>
      <c r="G29" s="22">
        <f t="shared" si="1"/>
        <v>506</v>
      </c>
      <c r="J29" s="28">
        <f>'CSC worksheet'!A15</f>
        <v>253</v>
      </c>
    </row>
    <row r="30" spans="1:10" ht="20.100000000000001" customHeight="1">
      <c r="A30" s="20"/>
      <c r="B30" s="15" t="s">
        <v>31</v>
      </c>
      <c r="C30" s="28">
        <v>0</v>
      </c>
      <c r="D30" s="28">
        <v>0</v>
      </c>
      <c r="E30" s="28">
        <v>50</v>
      </c>
      <c r="F30" s="29">
        <v>50</v>
      </c>
      <c r="G30" s="22">
        <f t="shared" si="1"/>
        <v>100</v>
      </c>
      <c r="J30" s="28">
        <f>'CSC worksheet'!A16</f>
        <v>50</v>
      </c>
    </row>
    <row r="31" spans="1:10" ht="20.100000000000001" customHeight="1">
      <c r="A31" s="20"/>
      <c r="B31" s="15" t="s">
        <v>32</v>
      </c>
      <c r="C31" s="28">
        <v>0</v>
      </c>
      <c r="D31" s="28">
        <v>0</v>
      </c>
      <c r="E31" s="28">
        <v>75</v>
      </c>
      <c r="F31" s="29">
        <v>75</v>
      </c>
      <c r="G31" s="22">
        <f t="shared" si="1"/>
        <v>150</v>
      </c>
      <c r="J31" s="28">
        <f>'CSC worksheet'!A17+'CSC worksheet'!A19+'CSC worksheet'!A20</f>
        <v>75</v>
      </c>
    </row>
    <row r="32" spans="1:10" ht="20.100000000000001" customHeight="1" thickBot="1">
      <c r="A32" s="20"/>
      <c r="B32" s="16" t="s">
        <v>33</v>
      </c>
      <c r="C32" s="31">
        <v>0</v>
      </c>
      <c r="D32" s="31">
        <v>0</v>
      </c>
      <c r="E32" s="31">
        <v>10</v>
      </c>
      <c r="F32" s="32">
        <v>10</v>
      </c>
      <c r="G32" s="22">
        <f t="shared" si="1"/>
        <v>20</v>
      </c>
      <c r="J32" s="28">
        <f>'CSC worksheet'!A18</f>
        <v>10</v>
      </c>
    </row>
    <row r="33" spans="1:7" ht="20.100000000000001" customHeight="1" thickBot="1">
      <c r="A33" s="20"/>
      <c r="B33" s="10" t="s">
        <v>39</v>
      </c>
      <c r="C33" s="23">
        <f>SUM(C10:C32)</f>
        <v>0</v>
      </c>
      <c r="D33" s="23">
        <f>SUM(D10:D32)</f>
        <v>6586.4</v>
      </c>
      <c r="E33" s="23">
        <f>SUM(E10:E32)</f>
        <v>1378</v>
      </c>
      <c r="F33" s="24">
        <f>SUM(F10:F32)</f>
        <v>1578</v>
      </c>
      <c r="G33" s="25">
        <f>SUM(G10:G32)</f>
        <v>9542.4</v>
      </c>
    </row>
    <row r="34" spans="1:7" ht="13.5" thickTop="1">
      <c r="B34" s="67" t="s">
        <v>40</v>
      </c>
    </row>
    <row r="35" spans="1:7">
      <c r="B35" s="10" t="s">
        <v>41</v>
      </c>
      <c r="C35" s="63">
        <v>42984</v>
      </c>
      <c r="D35" s="12"/>
    </row>
    <row r="36" spans="1:7">
      <c r="B36" s="67" t="s">
        <v>42</v>
      </c>
    </row>
    <row r="37" spans="1:7">
      <c r="B37" s="38" t="s">
        <v>43</v>
      </c>
    </row>
  </sheetData>
  <mergeCells count="8">
    <mergeCell ref="B13:F13"/>
    <mergeCell ref="B1:G1"/>
    <mergeCell ref="B7:G7"/>
    <mergeCell ref="C2:G2"/>
    <mergeCell ref="C3:G3"/>
    <mergeCell ref="C4:G4"/>
    <mergeCell ref="C6:G6"/>
    <mergeCell ref="C5:G5"/>
  </mergeCells>
  <phoneticPr fontId="0" type="noConversion"/>
  <printOptions gridLines="1"/>
  <pageMargins left="0.25" right="0.25" top="0.25" bottom="0.4" header="0" footer="0.25"/>
  <pageSetup scale="78" orientation="landscape"/>
  <headerFooter alignWithMargins="0">
    <oddFooter>&amp;C2016 CoDA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F26"/>
  <sheetViews>
    <sheetView zoomScale="148" zoomScaleNormal="148" workbookViewId="0" xr3:uid="{958C4451-9541-5A59-BF78-D2F731DF1C81}">
      <selection activeCell="C6" sqref="C6:E6"/>
    </sheetView>
  </sheetViews>
  <sheetFormatPr defaultColWidth="8.85546875" defaultRowHeight="12.75"/>
  <cols>
    <col min="1" max="1" width="11.85546875" customWidth="1"/>
    <col min="2" max="2" width="25.28515625" customWidth="1"/>
    <col min="3" max="3" width="10" customWidth="1"/>
    <col min="4" max="4" width="17" customWidth="1"/>
    <col min="5" max="5" width="10.7109375" bestFit="1" customWidth="1"/>
    <col min="6" max="6" width="50.7109375" customWidth="1"/>
  </cols>
  <sheetData>
    <row r="1" spans="1:6">
      <c r="A1" s="100" t="s">
        <v>44</v>
      </c>
      <c r="B1" s="100"/>
      <c r="C1" s="100"/>
      <c r="D1" s="100"/>
      <c r="E1" s="100"/>
      <c r="F1" s="100"/>
    </row>
    <row r="2" spans="1:6" ht="24.75" customHeight="1">
      <c r="A2" s="95" t="s">
        <v>45</v>
      </c>
      <c r="B2" s="95"/>
      <c r="C2" s="95"/>
      <c r="D2" s="95"/>
      <c r="E2" s="95"/>
      <c r="F2" s="95"/>
    </row>
    <row r="3" spans="1:6" ht="36.75" customHeight="1">
      <c r="B3" s="95" t="s">
        <v>46</v>
      </c>
      <c r="C3" s="95"/>
      <c r="D3" s="95"/>
      <c r="E3" s="95"/>
      <c r="F3" s="95"/>
    </row>
    <row r="4" spans="1:6" ht="16.5" customHeight="1">
      <c r="A4" s="101" t="s">
        <v>47</v>
      </c>
      <c r="B4" s="101"/>
      <c r="C4" s="99" t="s">
        <v>2</v>
      </c>
      <c r="D4" s="99"/>
      <c r="E4" s="99"/>
      <c r="F4" s="37"/>
    </row>
    <row r="5" spans="1:6" ht="16.5" customHeight="1">
      <c r="A5" s="101" t="s">
        <v>48</v>
      </c>
      <c r="B5" s="101"/>
      <c r="C5" s="99" t="s">
        <v>4</v>
      </c>
      <c r="D5" s="99"/>
      <c r="E5" s="99"/>
      <c r="F5" s="37"/>
    </row>
    <row r="6" spans="1:6" ht="16.5" customHeight="1">
      <c r="A6" s="101" t="s">
        <v>49</v>
      </c>
      <c r="B6" s="101"/>
      <c r="C6" s="103"/>
      <c r="D6" s="103"/>
      <c r="E6" s="103"/>
      <c r="F6" s="37"/>
    </row>
    <row r="7" spans="1:6" ht="24.75" customHeight="1">
      <c r="A7" s="102" t="s">
        <v>50</v>
      </c>
      <c r="B7" s="102"/>
      <c r="C7" s="103"/>
      <c r="D7" s="103"/>
      <c r="E7" s="103"/>
      <c r="F7" s="37"/>
    </row>
    <row r="9" spans="1:6" ht="25.5" customHeight="1">
      <c r="A9" s="68">
        <v>7</v>
      </c>
      <c r="B9" s="95" t="s">
        <v>51</v>
      </c>
      <c r="C9" s="95"/>
      <c r="E9" s="104">
        <v>2015</v>
      </c>
      <c r="F9" s="104"/>
    </row>
    <row r="10" spans="1:6">
      <c r="A10" s="68">
        <v>3</v>
      </c>
      <c r="B10" s="37" t="s">
        <v>52</v>
      </c>
      <c r="C10" s="36"/>
      <c r="E10" s="98" t="s">
        <v>53</v>
      </c>
      <c r="F10" s="98"/>
    </row>
    <row r="11" spans="1:6">
      <c r="A11" s="39">
        <f>+A9-A10</f>
        <v>4</v>
      </c>
      <c r="B11" s="95" t="s">
        <v>54</v>
      </c>
      <c r="C11" s="95"/>
      <c r="E11" s="35">
        <v>0.57499999999999996</v>
      </c>
      <c r="F11" s="36" t="s">
        <v>31</v>
      </c>
    </row>
    <row r="12" spans="1:6" ht="25.5" customHeight="1">
      <c r="A12" s="69">
        <v>2</v>
      </c>
      <c r="B12" s="95" t="s">
        <v>55</v>
      </c>
      <c r="C12" s="95"/>
      <c r="E12" s="34">
        <v>46</v>
      </c>
      <c r="F12" s="36" t="s">
        <v>56</v>
      </c>
    </row>
    <row r="13" spans="1:6" ht="25.5" customHeight="1">
      <c r="A13" s="68">
        <v>1</v>
      </c>
      <c r="B13" s="95" t="s">
        <v>57</v>
      </c>
      <c r="C13" s="95"/>
      <c r="E13" s="99" t="s">
        <v>58</v>
      </c>
      <c r="F13" s="99"/>
    </row>
    <row r="14" spans="1:6" ht="39" customHeight="1">
      <c r="A14" s="68">
        <v>6</v>
      </c>
      <c r="B14" s="95" t="s">
        <v>59</v>
      </c>
      <c r="C14" s="95"/>
    </row>
    <row r="15" spans="1:6" ht="24" customHeight="1">
      <c r="A15" s="68">
        <v>1</v>
      </c>
      <c r="B15" s="95" t="s">
        <v>60</v>
      </c>
      <c r="C15" s="95"/>
    </row>
    <row r="16" spans="1:6">
      <c r="C16" s="91" t="s">
        <v>61</v>
      </c>
      <c r="F16" t="s">
        <v>62</v>
      </c>
    </row>
    <row r="17" spans="1:6" ht="12.75" customHeight="1">
      <c r="A17" t="s">
        <v>63</v>
      </c>
      <c r="C17" s="91"/>
      <c r="F17" s="92" t="s">
        <v>64</v>
      </c>
    </row>
    <row r="18" spans="1:6" ht="12.75" customHeight="1">
      <c r="A18" s="40">
        <f>ROUND(SUM(A19:A26),0)</f>
        <v>6586</v>
      </c>
      <c r="B18" t="s">
        <v>65</v>
      </c>
      <c r="C18" s="91"/>
      <c r="E18" t="s">
        <v>66</v>
      </c>
      <c r="F18" s="93"/>
    </row>
    <row r="19" spans="1:6" ht="24.75" customHeight="1">
      <c r="A19" s="41">
        <f>C19*(IF(A9&lt;1,0,A9-1))+E19*A13</f>
        <v>3400</v>
      </c>
      <c r="B19" s="15" t="s">
        <v>28</v>
      </c>
      <c r="C19" s="70">
        <v>400</v>
      </c>
      <c r="D19" s="71" t="s">
        <v>67</v>
      </c>
      <c r="E19" s="72">
        <v>1000</v>
      </c>
      <c r="F19" s="42" t="s">
        <v>68</v>
      </c>
    </row>
    <row r="20" spans="1:6" ht="25.5">
      <c r="A20" s="41">
        <f>IF(A12&lt;1,0,(C20*1.12*(((1+ROUNDUP(A12,0))*(ROUNDUP(A10/2,0)+ROUNDUP((A9-A10)/2,0)))-ROUNDDOWN(A14/2,0))))</f>
        <v>1310.4000000000001</v>
      </c>
      <c r="B20" s="15" t="s">
        <v>29</v>
      </c>
      <c r="C20" s="70">
        <v>130</v>
      </c>
      <c r="D20" s="94" t="s">
        <v>69</v>
      </c>
      <c r="E20" s="94"/>
      <c r="F20" s="44" t="s">
        <v>70</v>
      </c>
    </row>
    <row r="21" spans="1:6" ht="25.5">
      <c r="A21" s="41">
        <f>E21*((A9*(A12+1.5))-A14*0.75+A13)</f>
        <v>966</v>
      </c>
      <c r="B21" s="64" t="s">
        <v>30</v>
      </c>
      <c r="C21" s="70"/>
      <c r="D21" s="45"/>
      <c r="E21" s="46">
        <v>46</v>
      </c>
      <c r="F21" s="44" t="s">
        <v>71</v>
      </c>
    </row>
    <row r="22" spans="1:6">
      <c r="A22" s="41">
        <f>+C22*E22*(A9+A15)</f>
        <v>229.99999999999997</v>
      </c>
      <c r="B22" s="15" t="s">
        <v>31</v>
      </c>
      <c r="C22" s="73">
        <v>50</v>
      </c>
      <c r="D22" s="45"/>
      <c r="E22" s="47">
        <v>0.57499999999999996</v>
      </c>
      <c r="F22" s="42" t="s">
        <v>72</v>
      </c>
    </row>
    <row r="23" spans="1:6">
      <c r="A23" s="41">
        <f>+C23*(IF(A9&lt;1,0,A9-1))</f>
        <v>450</v>
      </c>
      <c r="B23" s="15" t="s">
        <v>32</v>
      </c>
      <c r="C23" s="70">
        <v>75</v>
      </c>
      <c r="D23" s="43" t="s">
        <v>73</v>
      </c>
      <c r="E23" s="43"/>
      <c r="F23" s="42" t="s">
        <v>74</v>
      </c>
    </row>
    <row r="24" spans="1:6" ht="25.5">
      <c r="A24" s="41">
        <f>C24*(A9*(A12+2)-A14+A13)</f>
        <v>230</v>
      </c>
      <c r="B24" s="15" t="s">
        <v>33</v>
      </c>
      <c r="C24" s="70">
        <v>10</v>
      </c>
      <c r="D24" s="94" t="s">
        <v>75</v>
      </c>
      <c r="E24" s="94"/>
      <c r="F24" s="42" t="s">
        <v>76</v>
      </c>
    </row>
    <row r="25" spans="1:6">
      <c r="A25" s="74"/>
      <c r="B25" s="96" t="s">
        <v>77</v>
      </c>
      <c r="C25" s="97"/>
      <c r="D25" s="97"/>
      <c r="E25" s="97"/>
      <c r="F25" s="97"/>
    </row>
    <row r="26" spans="1:6">
      <c r="A26" s="74"/>
      <c r="B26" s="89"/>
      <c r="C26" s="90"/>
      <c r="D26" s="90"/>
      <c r="E26" s="90"/>
      <c r="F26" s="90"/>
    </row>
  </sheetData>
  <mergeCells count="26">
    <mergeCell ref="A1:F1"/>
    <mergeCell ref="A2:F2"/>
    <mergeCell ref="A4:B4"/>
    <mergeCell ref="A6:B6"/>
    <mergeCell ref="A7:B7"/>
    <mergeCell ref="C5:E5"/>
    <mergeCell ref="C4:E4"/>
    <mergeCell ref="C6:E6"/>
    <mergeCell ref="C7:E7"/>
    <mergeCell ref="A5:B5"/>
    <mergeCell ref="B12:C12"/>
    <mergeCell ref="B13:C13"/>
    <mergeCell ref="B14:C14"/>
    <mergeCell ref="B3:F3"/>
    <mergeCell ref="B25:F25"/>
    <mergeCell ref="B15:C15"/>
    <mergeCell ref="B11:C11"/>
    <mergeCell ref="E10:F10"/>
    <mergeCell ref="E13:F13"/>
    <mergeCell ref="E9:F9"/>
    <mergeCell ref="B9:C9"/>
    <mergeCell ref="B26:F26"/>
    <mergeCell ref="C16:C18"/>
    <mergeCell ref="F17:F18"/>
    <mergeCell ref="D24:E24"/>
    <mergeCell ref="D20:E20"/>
  </mergeCells>
  <phoneticPr fontId="6" type="noConversion"/>
  <pageMargins left="0.7" right="0.7" top="0.75" bottom="0.75" header="0.3" footer="0.3"/>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
  <sheetViews>
    <sheetView zoomScale="148" zoomScaleNormal="148" workbookViewId="0" xr3:uid="{842E5F09-E766-5B8D-85AF-A39847EA96FD}">
      <selection activeCell="G15" sqref="G15"/>
    </sheetView>
  </sheetViews>
  <sheetFormatPr defaultColWidth="8.85546875" defaultRowHeight="12.75"/>
  <cols>
    <col min="1" max="1" width="10.85546875" bestFit="1" customWidth="1"/>
    <col min="2" max="2" width="25.28515625" customWidth="1"/>
    <col min="4" max="4" width="16.28515625" customWidth="1"/>
    <col min="5" max="5" width="10.7109375" bestFit="1" customWidth="1"/>
    <col min="6" max="6" width="50.7109375" customWidth="1"/>
    <col min="7" max="7" width="8.85546875" style="3"/>
  </cols>
  <sheetData>
    <row r="1" spans="1:7" ht="25.5">
      <c r="A1" s="95" t="s">
        <v>78</v>
      </c>
      <c r="B1" s="95"/>
      <c r="C1" s="95"/>
      <c r="D1" s="95"/>
      <c r="E1" s="95"/>
      <c r="F1" s="95"/>
      <c r="G1" s="3" t="s">
        <v>79</v>
      </c>
    </row>
    <row r="2" spans="1:7">
      <c r="A2" s="95" t="s">
        <v>80</v>
      </c>
      <c r="B2" s="95"/>
      <c r="C2" s="95"/>
      <c r="D2" s="95"/>
      <c r="E2" s="95"/>
      <c r="F2" s="95"/>
    </row>
    <row r="3" spans="1:7" ht="36.75" customHeight="1">
      <c r="B3" s="95" t="s">
        <v>81</v>
      </c>
      <c r="C3" s="95"/>
      <c r="D3" s="95"/>
      <c r="E3" s="95"/>
      <c r="F3" s="95"/>
    </row>
    <row r="4" spans="1:7">
      <c r="A4" s="100"/>
      <c r="B4" s="100"/>
      <c r="C4" s="100"/>
      <c r="D4" s="100"/>
      <c r="E4" s="100"/>
      <c r="F4" s="100"/>
    </row>
    <row r="5" spans="1:7" ht="26.25" customHeight="1">
      <c r="A5" s="61" t="s">
        <v>13</v>
      </c>
      <c r="B5" s="95" t="s">
        <v>82</v>
      </c>
      <c r="C5" s="95"/>
      <c r="E5" s="104" t="s">
        <v>83</v>
      </c>
      <c r="F5" s="104"/>
    </row>
    <row r="6" spans="1:7" ht="39" customHeight="1">
      <c r="A6" s="61" t="s">
        <v>13</v>
      </c>
      <c r="B6" s="95" t="s">
        <v>84</v>
      </c>
      <c r="C6" s="95"/>
      <c r="E6" s="98" t="s">
        <v>53</v>
      </c>
      <c r="F6" s="98"/>
    </row>
    <row r="7" spans="1:7" ht="25.5" customHeight="1">
      <c r="A7" s="61">
        <v>1</v>
      </c>
      <c r="B7" s="95" t="s">
        <v>85</v>
      </c>
      <c r="C7" s="95"/>
      <c r="E7" s="49">
        <v>0.57499999999999996</v>
      </c>
      <c r="F7" s="36" t="s">
        <v>31</v>
      </c>
    </row>
    <row r="8" spans="1:7" ht="39" customHeight="1">
      <c r="A8" s="61"/>
      <c r="B8" s="95" t="s">
        <v>86</v>
      </c>
      <c r="C8" s="95"/>
      <c r="E8" s="50">
        <v>46</v>
      </c>
      <c r="F8" s="36" t="s">
        <v>56</v>
      </c>
    </row>
    <row r="9" spans="1:7" ht="24" customHeight="1">
      <c r="A9" s="61"/>
      <c r="B9" s="95" t="s">
        <v>87</v>
      </c>
      <c r="C9" s="95"/>
      <c r="E9" s="99" t="s">
        <v>58</v>
      </c>
      <c r="F9" s="99"/>
    </row>
    <row r="11" spans="1:7">
      <c r="A11" t="s">
        <v>63</v>
      </c>
      <c r="C11" t="s">
        <v>88</v>
      </c>
    </row>
    <row r="12" spans="1:7">
      <c r="A12" s="51">
        <f>IF(ISBLANK(A5),ROUND(SUM(A13:A20),0),0)</f>
        <v>0</v>
      </c>
      <c r="B12" t="s">
        <v>89</v>
      </c>
      <c r="C12" t="s">
        <v>90</v>
      </c>
      <c r="D12" t="s">
        <v>66</v>
      </c>
      <c r="F12" t="s">
        <v>62</v>
      </c>
    </row>
    <row r="13" spans="1:7" ht="37.5" customHeight="1">
      <c r="A13" s="52">
        <v>600</v>
      </c>
      <c r="B13" s="15" t="s">
        <v>28</v>
      </c>
      <c r="C13" s="53">
        <v>600</v>
      </c>
      <c r="D13" s="75" t="s">
        <v>67</v>
      </c>
      <c r="E13" s="76">
        <v>1000</v>
      </c>
      <c r="F13" s="3" t="s">
        <v>91</v>
      </c>
    </row>
    <row r="14" spans="1:7" ht="51">
      <c r="A14" s="52">
        <v>390</v>
      </c>
      <c r="B14" s="15" t="s">
        <v>29</v>
      </c>
      <c r="C14" s="53">
        <v>130</v>
      </c>
      <c r="D14" s="100" t="s">
        <v>69</v>
      </c>
      <c r="E14" s="100"/>
      <c r="F14" s="54" t="s">
        <v>92</v>
      </c>
      <c r="G14" s="3" t="s">
        <v>93</v>
      </c>
    </row>
    <row r="15" spans="1:7" ht="51">
      <c r="A15" s="52">
        <v>253</v>
      </c>
      <c r="B15" s="64" t="s">
        <v>30</v>
      </c>
      <c r="C15" s="53"/>
      <c r="D15" s="55">
        <v>46</v>
      </c>
      <c r="E15" s="36"/>
      <c r="F15" s="54" t="s">
        <v>94</v>
      </c>
      <c r="G15" s="3" t="s">
        <v>95</v>
      </c>
    </row>
    <row r="16" spans="1:7">
      <c r="A16" s="52">
        <v>50</v>
      </c>
      <c r="B16" s="15" t="s">
        <v>31</v>
      </c>
      <c r="C16" s="53">
        <v>50</v>
      </c>
      <c r="D16" s="56">
        <v>0.57499999999999996</v>
      </c>
      <c r="E16" s="36"/>
      <c r="F16" s="3" t="s">
        <v>72</v>
      </c>
    </row>
    <row r="17" spans="1:6">
      <c r="A17" s="52">
        <v>75</v>
      </c>
      <c r="B17" s="15" t="s">
        <v>32</v>
      </c>
      <c r="C17" s="53">
        <v>75</v>
      </c>
      <c r="D17" s="36" t="s">
        <v>73</v>
      </c>
      <c r="E17" s="36"/>
      <c r="F17" s="3" t="s">
        <v>74</v>
      </c>
    </row>
    <row r="18" spans="1:6" ht="25.5">
      <c r="A18" s="52">
        <v>10</v>
      </c>
      <c r="B18" s="15" t="s">
        <v>33</v>
      </c>
      <c r="C18" s="53">
        <v>10</v>
      </c>
      <c r="D18" s="100" t="s">
        <v>75</v>
      </c>
      <c r="E18" s="100"/>
      <c r="F18" s="3" t="s">
        <v>96</v>
      </c>
    </row>
    <row r="19" spans="1:6">
      <c r="A19" s="57"/>
      <c r="B19" s="58" t="s">
        <v>77</v>
      </c>
    </row>
    <row r="20" spans="1:6">
      <c r="A20" s="59"/>
      <c r="B20" s="60"/>
    </row>
  </sheetData>
  <mergeCells count="14">
    <mergeCell ref="E5:F5"/>
    <mergeCell ref="B6:C6"/>
    <mergeCell ref="E6:F6"/>
    <mergeCell ref="B7:C7"/>
    <mergeCell ref="A1:F1"/>
    <mergeCell ref="A4:F4"/>
    <mergeCell ref="A2:F2"/>
    <mergeCell ref="B3:F3"/>
    <mergeCell ref="B5:C5"/>
    <mergeCell ref="B8:C8"/>
    <mergeCell ref="B9:C9"/>
    <mergeCell ref="E9:F9"/>
    <mergeCell ref="D14:E14"/>
    <mergeCell ref="D18:E18"/>
  </mergeCells>
  <phoneticPr fontId="6" type="noConversion"/>
  <pageMargins left="0.7" right="0.7" top="0.75" bottom="0.75" header="0.3" footer="0.3"/>
  <pageSetup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Judi;Lou</dc:creator>
  <cp:keywords/>
  <dc:description/>
  <cp:lastModifiedBy>IMC Chair</cp:lastModifiedBy>
  <cp:revision/>
  <dcterms:created xsi:type="dcterms:W3CDTF">2009-07-04T21:38:28Z</dcterms:created>
  <dcterms:modified xsi:type="dcterms:W3CDTF">2018-09-10T01:19:54Z</dcterms:modified>
  <cp:category/>
  <cp:contentStatus/>
</cp:coreProperties>
</file>